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aairl-my.sharepoint.com/personal/nicholas_butterfield_iaa_ie/Documents/Documents/Fees calculator/Fees calculators Jan 2025/"/>
    </mc:Choice>
  </mc:AlternateContent>
  <xr:revisionPtr revIDLastSave="149" documentId="8_{99231A12-9371-45EC-8A0A-6D8F3D1D8DA5}" xr6:coauthVersionLast="47" xr6:coauthVersionMax="47" xr10:uidLastSave="{890B768E-CC32-4733-85B1-E6D837F1135B}"/>
  <workbookProtection workbookPassword="CADB" lockStructure="1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_top" localSheetId="0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6" i="1" l="1"/>
  <c r="C23" i="1"/>
  <c r="D19" i="1"/>
  <c r="D15" i="1"/>
  <c r="D7" i="1"/>
  <c r="D10" i="1"/>
  <c r="D9" i="1"/>
  <c r="D8" i="1"/>
  <c r="D23" i="1" l="1"/>
  <c r="D21" i="1"/>
  <c r="D4" i="1" l="1"/>
  <c r="C22" i="1" l="1"/>
  <c r="D22" i="1" s="1"/>
  <c r="D24" i="1" s="1"/>
  <c r="C21" i="1"/>
  <c r="D11" i="1" l="1"/>
  <c r="D28" i="1" s="1"/>
</calcChain>
</file>

<file path=xl/sharedStrings.xml><?xml version="1.0" encoding="utf-8"?>
<sst xmlns="http://schemas.openxmlformats.org/spreadsheetml/2006/main" count="36" uniqueCount="29">
  <si>
    <t>Enter MTOW of the aircraft:</t>
  </si>
  <si>
    <t>Is the aircraft to be delegated outside EU or EASA ?</t>
  </si>
  <si>
    <t>No</t>
  </si>
  <si>
    <t>One off Fee</t>
  </si>
  <si>
    <t>Kgs</t>
  </si>
  <si>
    <t>Answer yes or no to applicable questions (use drop-downs), then enter the MTOW of the aircraft in kgs.  Fees due will be calculated for you.  Note:  MTOW should be as per Flight Manual</t>
  </si>
  <si>
    <t>Hirer/Lessor notation required ?</t>
  </si>
  <si>
    <t>Out-of-Sequence registration mark requested ?</t>
  </si>
  <si>
    <t>Company CRO printout provided ?</t>
  </si>
  <si>
    <t>Grand Total:</t>
  </si>
  <si>
    <t>Is the aircraft on a dry lease to a non Irish AOC holder ?</t>
  </si>
  <si>
    <t xml:space="preserve">EI Registered Aircraft Fees Calculator </t>
  </si>
  <si>
    <t>Annual Fee</t>
  </si>
  <si>
    <t>Lbs</t>
  </si>
  <si>
    <t>Airworthiness Fees:</t>
  </si>
  <si>
    <t>Is the aircraft used for Commercial Air Transport ?</t>
  </si>
  <si>
    <t>Is the aircraft classified as a complex motor-powered aircraft ?</t>
  </si>
  <si>
    <t>N/A</t>
  </si>
  <si>
    <t>Registration Fee Total:</t>
  </si>
  <si>
    <t>Airworthiness Fee Total:</t>
  </si>
  <si>
    <t>Select aircraft type.</t>
  </si>
  <si>
    <t>Answer yes or no to applicable questions (use drop-downs)</t>
  </si>
  <si>
    <t>Is the aircraft in storage or transiting without operating ?</t>
  </si>
  <si>
    <t>If the aircraft is placed on an AOC, how many Irish registered aircraft are already operating on that AOC ?</t>
  </si>
  <si>
    <t>each year</t>
  </si>
  <si>
    <t>Registration Fees:</t>
  </si>
  <si>
    <t>Transfer/Delegation fee:</t>
  </si>
  <si>
    <t>Aeroplane</t>
  </si>
  <si>
    <t>Valid from 1st January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</si>
</sst>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&quot;€&quot;* #,##0.00_-;\-&quot;€&quot;* #,##0.00_-;_-&quot;€&quot;* &quot;-&quot;??_-;_-@_-"/>
    <numFmt numFmtId="165" formatCode="&quot;€&quot;#,##0.00"/>
    <numFmt numFmtId="166" formatCode="0.0"/>
  </numFmts>
  <fonts count="8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sz val="20"/>
      <name val="Arial"/>
      <family val="2"/>
    </font>
    <font>
      <b/>
      <sz val="16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1F7A9"/>
        <bgColor indexed="64"/>
      </patternFill>
    </fill>
    <fill>
      <patternFill patternType="solid">
        <fgColor rgb="FFF1F117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0" applyFont="1"/>
    <xf numFmtId="165" fontId="2" fillId="0" borderId="0" xfId="0" applyNumberFormat="1" applyFont="1"/>
    <xf numFmtId="2" fontId="0" fillId="0" borderId="0" xfId="0" applyNumberFormat="1"/>
    <xf numFmtId="0" fontId="2" fillId="0" borderId="0" xfId="0" applyFont="1" applyFill="1"/>
    <xf numFmtId="0" fontId="0" fillId="0" borderId="0" xfId="0" applyBorder="1"/>
    <xf numFmtId="2" fontId="0" fillId="0" borderId="0" xfId="0" applyNumberFormat="1" applyBorder="1"/>
    <xf numFmtId="165" fontId="2" fillId="0" borderId="0" xfId="0" applyNumberFormat="1" applyFont="1" applyBorder="1"/>
    <xf numFmtId="0" fontId="2" fillId="0" borderId="1" xfId="0" applyFont="1" applyBorder="1"/>
    <xf numFmtId="0" fontId="1" fillId="0" borderId="0" xfId="0" applyFont="1"/>
    <xf numFmtId="0" fontId="5" fillId="0" borderId="0" xfId="0" applyFont="1" applyFill="1" applyBorder="1" applyAlignment="1">
      <alignment horizontal="right"/>
    </xf>
    <xf numFmtId="2" fontId="6" fillId="0" borderId="0" xfId="0" applyNumberFormat="1" applyFont="1" applyBorder="1"/>
    <xf numFmtId="0" fontId="7" fillId="0" borderId="1" xfId="0" applyFont="1" applyBorder="1" applyAlignment="1">
      <alignment wrapText="1"/>
    </xf>
    <xf numFmtId="0" fontId="7" fillId="0" borderId="0" xfId="0" applyFont="1" applyFill="1" applyBorder="1" applyAlignment="1">
      <alignment wrapText="1"/>
    </xf>
    <xf numFmtId="2" fontId="7" fillId="0" borderId="0" xfId="0" applyNumberFormat="1" applyFont="1" applyBorder="1" applyAlignment="1">
      <alignment wrapText="1"/>
    </xf>
    <xf numFmtId="0" fontId="7" fillId="0" borderId="0" xfId="0" applyFont="1" applyAlignment="1">
      <alignment wrapText="1"/>
    </xf>
    <xf numFmtId="0" fontId="7" fillId="0" borderId="0" xfId="0" applyFont="1" applyFill="1" applyAlignment="1">
      <alignment wrapText="1"/>
    </xf>
    <xf numFmtId="165" fontId="2" fillId="0" borderId="0" xfId="0" applyNumberFormat="1" applyFont="1" applyBorder="1" applyAlignment="1">
      <alignment horizontal="left"/>
    </xf>
    <xf numFmtId="2" fontId="2" fillId="0" borderId="0" xfId="0" applyNumberFormat="1" applyFont="1" applyBorder="1" applyAlignment="1">
      <alignment horizontal="left"/>
    </xf>
    <xf numFmtId="165" fontId="7" fillId="0" borderId="0" xfId="0" applyNumberFormat="1" applyFont="1" applyBorder="1" applyAlignment="1">
      <alignment horizontal="left" wrapText="1"/>
    </xf>
    <xf numFmtId="0" fontId="7" fillId="0" borderId="0" xfId="0" applyFont="1" applyFill="1" applyBorder="1" applyAlignment="1">
      <alignment horizontal="right"/>
    </xf>
    <xf numFmtId="164" fontId="5" fillId="5" borderId="0" xfId="1" applyFont="1" applyFill="1" applyBorder="1" applyAlignment="1">
      <alignment horizontal="left"/>
    </xf>
    <xf numFmtId="0" fontId="7" fillId="0" borderId="0" xfId="0" applyFont="1" applyBorder="1" applyAlignment="1">
      <alignment wrapText="1"/>
    </xf>
    <xf numFmtId="2" fontId="6" fillId="0" borderId="0" xfId="0" applyNumberFormat="1" applyFont="1" applyBorder="1" applyAlignment="1">
      <alignment horizontal="left" vertical="center"/>
    </xf>
    <xf numFmtId="0" fontId="7" fillId="0" borderId="0" xfId="0" applyFont="1" applyFill="1" applyBorder="1" applyAlignment="1">
      <alignment horizontal="right" vertical="center"/>
    </xf>
    <xf numFmtId="2" fontId="6" fillId="0" borderId="0" xfId="0" applyNumberFormat="1" applyFont="1" applyBorder="1" applyAlignment="1">
      <alignment vertical="center"/>
    </xf>
    <xf numFmtId="164" fontId="5" fillId="6" borderId="0" xfId="1" applyFont="1" applyFill="1" applyBorder="1" applyAlignment="1">
      <alignment horizontal="left" vertical="center"/>
    </xf>
    <xf numFmtId="2" fontId="4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horizontal="left" vertical="center" wrapText="1"/>
    </xf>
    <xf numFmtId="0" fontId="5" fillId="0" borderId="4" xfId="0" applyFont="1" applyBorder="1" applyAlignment="1">
      <alignment wrapText="1"/>
    </xf>
    <xf numFmtId="0" fontId="5" fillId="0" borderId="5" xfId="0" applyFont="1" applyBorder="1" applyAlignment="1">
      <alignment vertical="center" wrapText="1"/>
    </xf>
    <xf numFmtId="165" fontId="5" fillId="0" borderId="0" xfId="1" applyNumberFormat="1" applyFont="1" applyFill="1" applyBorder="1" applyAlignment="1">
      <alignment horizontal="left"/>
    </xf>
    <xf numFmtId="164" fontId="5" fillId="5" borderId="0" xfId="1" applyFont="1" applyFill="1" applyBorder="1" applyAlignment="1">
      <alignment horizontal="left" vertical="center"/>
    </xf>
    <xf numFmtId="0" fontId="2" fillId="0" borderId="0" xfId="0" applyFont="1" applyBorder="1"/>
    <xf numFmtId="165" fontId="2" fillId="0" borderId="0" xfId="0" applyNumberFormat="1" applyFont="1" applyBorder="1" applyAlignment="1">
      <alignment horizontal="left" vertical="center"/>
    </xf>
    <xf numFmtId="166" fontId="5" fillId="0" borderId="0" xfId="0" applyNumberFormat="1" applyFont="1" applyBorder="1" applyAlignment="1">
      <alignment horizontal="center" vertical="center" wrapText="1"/>
    </xf>
    <xf numFmtId="165" fontId="2" fillId="0" borderId="0" xfId="0" applyNumberFormat="1" applyFont="1" applyAlignment="1">
      <alignment horizontal="center"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Border="1" applyAlignment="1">
      <alignment wrapText="1"/>
    </xf>
    <xf numFmtId="10" fontId="2" fillId="0" borderId="0" xfId="0" applyNumberFormat="1" applyFont="1" applyBorder="1" applyAlignment="1">
      <alignment horizontal="center"/>
    </xf>
    <xf numFmtId="0" fontId="2" fillId="0" borderId="0" xfId="0" applyFont="1" applyAlignment="1"/>
    <xf numFmtId="0" fontId="2" fillId="0" borderId="0" xfId="0" applyFont="1" applyFill="1" applyAlignment="1"/>
    <xf numFmtId="0" fontId="7" fillId="0" borderId="0" xfId="0" applyFont="1" applyFill="1" applyBorder="1" applyAlignment="1" applyProtection="1">
      <alignment wrapText="1"/>
    </xf>
    <xf numFmtId="0" fontId="5" fillId="7" borderId="3" xfId="0" applyFont="1" applyFill="1" applyBorder="1" applyAlignment="1" applyProtection="1">
      <alignment horizontal="center" vertical="center" wrapText="1"/>
      <protection locked="0"/>
    </xf>
    <xf numFmtId="0" fontId="2" fillId="7" borderId="0" xfId="0" applyFont="1" applyFill="1" applyBorder="1" applyAlignment="1" applyProtection="1">
      <alignment horizontal="center" vertical="center"/>
      <protection locked="0"/>
    </xf>
    <xf numFmtId="0" fontId="2" fillId="7" borderId="0" xfId="0" applyFont="1" applyFill="1" applyBorder="1" applyAlignment="1" applyProtection="1">
      <alignment horizontal="center"/>
      <protection locked="0"/>
    </xf>
    <xf numFmtId="0" fontId="7" fillId="7" borderId="0" xfId="0" applyFont="1" applyFill="1" applyBorder="1" applyAlignment="1" applyProtection="1">
      <alignment horizontal="center" wrapText="1"/>
      <protection locked="0"/>
    </xf>
    <xf numFmtId="0" fontId="2" fillId="2" borderId="2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2" fillId="4" borderId="3" xfId="0" applyFont="1" applyFill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F1F7A9"/>
      <color rgb="FFF1F117"/>
      <color rgb="FF7CBE4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209549</xdr:colOff>
      <xdr:row>0</xdr:row>
      <xdr:rowOff>114300</xdr:rowOff>
    </xdr:from>
    <xdr:to>
      <xdr:col>0</xdr:col>
      <xdr:colOff>2212520</xdr:colOff>
      <xdr:row>1</xdr:row>
      <xdr:rowOff>85725</xdr:rowOff>
    </xdr:to>
    <xdr:pic>
      <xdr:nvPicPr>
        <xdr:cNvPr id="11" name="Picture 2">
          <a:extLst>
            <a:ext uri="{FF2B5EF4-FFF2-40B4-BE49-F238E27FC236}">
              <a16:creationId xmlns:a16="http://schemas.microsoft.com/office/drawing/2014/main" id="{D8BEC79F-BBD9-EE3D-64A9-D3982370F4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49" y="114300"/>
          <a:ext cx="2002971" cy="1314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F33"/>
  <sheetViews>
    <sheetView showGridLines="0" showRowColHeaders="0" tabSelected="1" zoomScaleNormal="100" workbookViewId="0">
      <selection activeCell="B10" sqref="B10"/>
    </sheetView>
  </sheetViews>
  <sheetFormatPr defaultRowHeight="12.75" x14ac:dyDescent="0.2"/>
  <cols>
    <col min="1" max="1" width="58.42578125" customWidth="1"/>
    <col min="2" max="2" width="18.140625" customWidth="1"/>
    <col min="3" max="3" width="12" style="3" customWidth="1"/>
    <col min="4" max="4" width="26" style="3" customWidth="1"/>
    <col min="5" max="5" width="8.5703125" style="2" customWidth="1"/>
    <col min="6" max="6" width="10.7109375" customWidth="1"/>
    <col min="7" max="7" width="9.7109375" customWidth="1"/>
    <col min="8" max="8" width="13.28515625" customWidth="1"/>
    <col min="11" max="11" width="9.5703125" customWidth="1"/>
    <col min="12" max="12" width="4.7109375" customWidth="1"/>
  </cols>
  <sheetData>
    <row r="1" spans="1:6" ht="105.75" customHeight="1" x14ac:dyDescent="0.2">
      <c r="A1" s="49"/>
      <c r="B1" s="48" t="s">
        <v>11</v>
      </c>
      <c r="C1" s="48"/>
      <c r="D1" s="48"/>
      <c r="E1" s="48"/>
    </row>
    <row r="2" spans="1:6" ht="20.25" customHeight="1" x14ac:dyDescent="0.2">
      <c r="A2" s="49"/>
      <c r="B2" s="48" t="s">
        <v>28</v>
      </c>
      <c r="C2" s="48"/>
      <c r="D2" s="48"/>
      <c r="E2" s="48"/>
    </row>
    <row r="3" spans="1:6" ht="45" customHeight="1" thickBot="1" x14ac:dyDescent="0.25">
      <c r="A3" s="50" t="s">
        <v>5</v>
      </c>
      <c r="B3" s="50"/>
      <c r="C3" s="50"/>
      <c r="D3" s="50"/>
      <c r="E3" s="50"/>
    </row>
    <row r="4" spans="1:6" ht="29.25" customHeight="1" thickTop="1" thickBot="1" x14ac:dyDescent="0.45">
      <c r="A4" s="29" t="s">
        <v>0</v>
      </c>
      <c r="B4" s="43">
        <v>0</v>
      </c>
      <c r="C4" s="30" t="s">
        <v>4</v>
      </c>
      <c r="D4" s="35">
        <f>B4*2.20462</f>
        <v>0</v>
      </c>
      <c r="E4" s="28" t="s">
        <v>13</v>
      </c>
    </row>
    <row r="5" spans="1:6" ht="39" customHeight="1" thickTop="1" x14ac:dyDescent="0.3">
      <c r="A5" s="12" t="s">
        <v>25</v>
      </c>
      <c r="B5" s="13"/>
      <c r="C5" s="14"/>
      <c r="D5" s="19" t="s">
        <v>3</v>
      </c>
      <c r="E5"/>
    </row>
    <row r="6" spans="1:6" ht="15" hidden="1" customHeight="1" x14ac:dyDescent="0.3">
      <c r="A6" s="22"/>
      <c r="B6" s="13"/>
      <c r="C6" s="14"/>
      <c r="D6" s="19"/>
      <c r="E6"/>
    </row>
    <row r="7" spans="1:6" ht="15" hidden="1" customHeight="1" x14ac:dyDescent="0.2">
      <c r="A7" s="5"/>
      <c r="D7" s="2">
        <f>IF(B4&lt;2731,91,IF(B4&lt;5701,240,IF(B4&lt;13601,347,IF(B4&lt;45501,534,827))))</f>
        <v>91</v>
      </c>
      <c r="E7"/>
    </row>
    <row r="8" spans="1:6" ht="15" customHeight="1" x14ac:dyDescent="0.2">
      <c r="A8" s="1" t="s">
        <v>7</v>
      </c>
      <c r="B8" s="44" t="s">
        <v>2</v>
      </c>
      <c r="C8" s="17"/>
      <c r="D8" s="2">
        <f>IF(B8="yes",854,0)</f>
        <v>0</v>
      </c>
      <c r="E8"/>
      <c r="F8" s="9"/>
    </row>
    <row r="9" spans="1:6" ht="15" customHeight="1" x14ac:dyDescent="0.2">
      <c r="A9" s="1" t="s">
        <v>6</v>
      </c>
      <c r="B9" s="44" t="s">
        <v>2</v>
      </c>
      <c r="C9" s="17"/>
      <c r="D9" s="2">
        <f>IF(B9="yes",400,0)</f>
        <v>0</v>
      </c>
      <c r="E9"/>
    </row>
    <row r="10" spans="1:6" ht="15" customHeight="1" x14ac:dyDescent="0.2">
      <c r="A10" s="1" t="s">
        <v>8</v>
      </c>
      <c r="B10" s="44" t="s">
        <v>17</v>
      </c>
      <c r="C10" s="18"/>
      <c r="D10" s="2">
        <f>IF(B10="no",53,0)</f>
        <v>0</v>
      </c>
      <c r="E10"/>
    </row>
    <row r="11" spans="1:6" ht="27" customHeight="1" x14ac:dyDescent="0.4">
      <c r="B11" s="20" t="s">
        <v>18</v>
      </c>
      <c r="C11"/>
      <c r="D11" s="21">
        <f>IF(B4&gt;0,SUM(D6:D10),0)</f>
        <v>0</v>
      </c>
      <c r="E11"/>
    </row>
    <row r="12" spans="1:6" hidden="1" x14ac:dyDescent="0.2">
      <c r="D12" s="2"/>
      <c r="E12"/>
    </row>
    <row r="13" spans="1:6" ht="45" customHeight="1" thickBot="1" x14ac:dyDescent="0.25">
      <c r="A13" s="47" t="s">
        <v>21</v>
      </c>
      <c r="B13" s="47"/>
      <c r="C13" s="47"/>
      <c r="D13" s="47"/>
      <c r="E13" s="47"/>
    </row>
    <row r="14" spans="1:6" s="15" customFormat="1" ht="39.75" customHeight="1" x14ac:dyDescent="0.3">
      <c r="A14" s="12" t="s">
        <v>14</v>
      </c>
      <c r="B14" s="13"/>
      <c r="C14" s="14"/>
      <c r="D14" s="19" t="s">
        <v>12</v>
      </c>
      <c r="F14" s="16"/>
    </row>
    <row r="15" spans="1:6" s="15" customFormat="1" ht="25.5" customHeight="1" x14ac:dyDescent="0.3">
      <c r="A15" s="8" t="s">
        <v>20</v>
      </c>
      <c r="B15" s="45" t="s">
        <v>27</v>
      </c>
      <c r="C15" s="14"/>
      <c r="D15" s="2">
        <f>IF(AND(B15&lt;&gt;"Aeroplane",B15&lt;&gt;"Rotorcraft",B4&lt;=2000,OR(B18="Yes",B19="Yes")),267,0)</f>
        <v>0</v>
      </c>
      <c r="F15" s="16"/>
    </row>
    <row r="16" spans="1:6" s="1" customFormat="1" ht="25.5" customHeight="1" x14ac:dyDescent="0.2">
      <c r="A16" s="8" t="s">
        <v>10</v>
      </c>
      <c r="B16" s="45" t="s">
        <v>2</v>
      </c>
      <c r="C16" s="17"/>
      <c r="D16" s="2"/>
      <c r="F16" s="4"/>
    </row>
    <row r="17" spans="1:6" s="1" customFormat="1" ht="25.5" customHeight="1" x14ac:dyDescent="0.2">
      <c r="A17" s="8" t="s">
        <v>1</v>
      </c>
      <c r="B17" s="45" t="s">
        <v>2</v>
      </c>
      <c r="C17" s="17"/>
      <c r="D17" s="2"/>
      <c r="F17" s="4"/>
    </row>
    <row r="18" spans="1:6" s="1" customFormat="1" ht="25.5" customHeight="1" x14ac:dyDescent="0.2">
      <c r="A18" s="8" t="s">
        <v>15</v>
      </c>
      <c r="B18" s="45" t="s">
        <v>2</v>
      </c>
      <c r="C18" s="17"/>
      <c r="D18" s="2"/>
      <c r="F18" s="4"/>
    </row>
    <row r="19" spans="1:6" s="1" customFormat="1" ht="25.5" customHeight="1" x14ac:dyDescent="0.2">
      <c r="A19" s="8" t="s">
        <v>16</v>
      </c>
      <c r="B19" s="45" t="s">
        <v>2</v>
      </c>
      <c r="C19" s="17"/>
      <c r="D19" s="2">
        <f>IF(B4=0,0,IF(AND(B18="No",B19="No",B4&lt;5700),128,0))</f>
        <v>0</v>
      </c>
      <c r="F19" s="4"/>
    </row>
    <row r="20" spans="1:6" s="1" customFormat="1" ht="25.5" customHeight="1" x14ac:dyDescent="0.2">
      <c r="A20" s="33" t="s">
        <v>22</v>
      </c>
      <c r="B20" s="45" t="s">
        <v>2</v>
      </c>
      <c r="C20" s="17"/>
      <c r="D20" s="2"/>
      <c r="F20" s="4"/>
    </row>
    <row r="21" spans="1:6" s="1" customFormat="1" ht="25.5" hidden="1" customHeight="1" x14ac:dyDescent="0.3">
      <c r="A21" s="33"/>
      <c r="B21" s="42"/>
      <c r="C21" s="34" t="str">
        <f>IF(B15="Rotorcraft","Rotorcraft","")</f>
        <v/>
      </c>
      <c r="D21" s="2">
        <f>IF(D19=128,0,IF(C21="Rotorcraft",IF(B4&lt;1001,768,IF(B4&lt;10001,(768+(ROUNDUP(((B4-1000)/50),0)*(44-(B4/1000)))),IF(B4&gt;=10001,(6897+(ROUNDUP(((B4-10000)/500),0)*185)),"x"))),0))</f>
        <v>0</v>
      </c>
      <c r="F21" s="4"/>
    </row>
    <row r="22" spans="1:6" s="1" customFormat="1" ht="25.5" hidden="1" customHeight="1" x14ac:dyDescent="0.3">
      <c r="A22" s="33"/>
      <c r="B22" s="42"/>
      <c r="C22" s="34" t="str">
        <f>IF(AND(B15="Aeroplane",B15&lt;&gt;"Rotorcraft"),"Aeroplane",IF(AND(B4&gt;5699,B15&lt;&gt;"Rotorcraft"),"Aeroplane",""))</f>
        <v>Aeroplane</v>
      </c>
      <c r="D22" s="2">
        <f>IF(D19=128,0,IF(C22="Aeroplane",IF(AND(B20="Yes",B4&gt;90500),35211,IF(B4&lt;5701,((ROUNDUP((B4/50),0)*15)),IF(B4&lt;10001,((ROUNDUP((B4/50),0)*30)),IF(B4&lt;200001,(6000+(ROUNDUP(((B4-10000)/500),0)*181)),IF(B4&lt;250001,(74780+(ROUNDUP(((B4-200000)/500),0)*152)),IF(B4&gt;250000,89980,"x")))))),0))</f>
        <v>0</v>
      </c>
      <c r="F22" s="4"/>
    </row>
    <row r="23" spans="1:6" s="40" customFormat="1" ht="34.5" customHeight="1" x14ac:dyDescent="0.3">
      <c r="A23" s="38" t="s">
        <v>23</v>
      </c>
      <c r="B23" s="46">
        <v>0</v>
      </c>
      <c r="C23" s="39">
        <f>IF(OR(B18="No",B20="Yes"),100%,IF(B23&lt;=25,100%,IF(B23&lt;=43,96%,IF(B23&lt;=56,88%,IF(B23&lt;=70,81%,IF(B23&lt;=85,74%,IF(B23&lt;=100,68%,IF(B23&lt;=115,64%,IF(B23&lt;=130,61%,IF(B23&lt;=145,59%,IF(B23&lt;=161,57%,IF(B23&lt;=177,56%,IF(B23&lt;=300,55%,IF(B23&lt;=350,52.5%,30%))))))))))))))</f>
        <v>1</v>
      </c>
      <c r="D23" s="40" t="str">
        <f>IF(C23=30%,"Applies to this aircraft","Applies to all aircraft in the fleet")</f>
        <v>Applies to all aircraft in the fleet</v>
      </c>
      <c r="F23" s="41"/>
    </row>
    <row r="24" spans="1:6" ht="36.75" customHeight="1" x14ac:dyDescent="0.2">
      <c r="B24" s="24" t="s">
        <v>19</v>
      </c>
      <c r="C24" s="23"/>
      <c r="D24" s="32">
        <f>C23*(IF(AND(B16="Yes",SUM(D15:D22)&lt;10768),10768,SUM(D15:D22)))</f>
        <v>0</v>
      </c>
      <c r="E24" s="37" t="s">
        <v>24</v>
      </c>
      <c r="F24" s="2"/>
    </row>
    <row r="25" spans="1:6" ht="27" hidden="1" customHeight="1" x14ac:dyDescent="0.4">
      <c r="B25" s="24"/>
      <c r="C25" s="23"/>
      <c r="D25" s="31"/>
      <c r="E25" s="36"/>
      <c r="F25" s="2"/>
    </row>
    <row r="26" spans="1:6" ht="27" customHeight="1" x14ac:dyDescent="0.35">
      <c r="B26" s="24" t="s">
        <v>26</v>
      </c>
      <c r="C26" s="11"/>
      <c r="D26" s="32">
        <f>IF(B17="Yes", IF(B4&lt;=250000,((B4/500)*54),27000),0)</f>
        <v>0</v>
      </c>
      <c r="E26" s="37" t="s">
        <v>24</v>
      </c>
      <c r="F26" s="2"/>
    </row>
    <row r="27" spans="1:6" ht="14.25" customHeight="1" x14ac:dyDescent="0.4">
      <c r="B27" s="10"/>
      <c r="C27" s="11"/>
      <c r="D27"/>
      <c r="F27" s="2"/>
    </row>
    <row r="28" spans="1:6" ht="36" customHeight="1" x14ac:dyDescent="0.2">
      <c r="B28" s="24" t="s">
        <v>9</v>
      </c>
      <c r="C28" s="25"/>
      <c r="D28" s="26">
        <f>D11+D24+D26</f>
        <v>0</v>
      </c>
      <c r="F28" s="2"/>
    </row>
    <row r="29" spans="1:6" ht="21.75" customHeight="1" x14ac:dyDescent="0.2">
      <c r="C29"/>
      <c r="D29"/>
      <c r="E29"/>
      <c r="F29" s="2"/>
    </row>
    <row r="30" spans="1:6" x14ac:dyDescent="0.2">
      <c r="A30" s="27"/>
      <c r="B30" s="27"/>
      <c r="C30" s="27"/>
      <c r="D30" s="27"/>
      <c r="E30" s="27"/>
    </row>
    <row r="31" spans="1:6" x14ac:dyDescent="0.2">
      <c r="A31" s="27"/>
      <c r="B31" s="27"/>
      <c r="C31" s="27"/>
      <c r="D31" s="27"/>
      <c r="E31" s="27"/>
    </row>
    <row r="32" spans="1:6" x14ac:dyDescent="0.2">
      <c r="A32" s="27"/>
      <c r="B32" s="27"/>
      <c r="C32" s="27"/>
      <c r="D32" s="27"/>
      <c r="E32" s="27"/>
    </row>
    <row r="33" spans="1:5" x14ac:dyDescent="0.2">
      <c r="A33" s="5"/>
      <c r="B33" s="5"/>
      <c r="C33" s="6"/>
      <c r="D33" s="6"/>
      <c r="E33" s="7"/>
    </row>
  </sheetData>
  <sheetProtection algorithmName="SHA-512" hashValue="fzX61pB4NvCB7TqWSv9jymxYgnH2sx15dhN1U+i5Va0p+zHI+bKFFGNt6iaTn6TSW3CEvXWYxRoWOJ23+lcO9Q==" saltValue="xQ6BxQ/ov5+zN0mryvHb3g==" spinCount="100000" sheet="1" selectLockedCells="1"/>
  <protectedRanges>
    <protectedRange sqref="B4" name="Range1"/>
  </protectedRanges>
  <dataConsolidate/>
  <mergeCells count="5">
    <mergeCell ref="A13:E13"/>
    <mergeCell ref="B1:E1"/>
    <mergeCell ref="B2:E2"/>
    <mergeCell ref="A1:A2"/>
    <mergeCell ref="A3:E3"/>
  </mergeCells>
  <phoneticPr fontId="3" type="noConversion"/>
  <dataValidations count="4">
    <dataValidation type="list" allowBlank="1" showInputMessage="1" showErrorMessage="1" error="You must enter Yes or No - you can choose from the drop-down or type in" sqref="B17" xr:uid="{00000000-0002-0000-0000-000000000000}">
      <formula1>"Yes,No"</formula1>
    </dataValidation>
    <dataValidation type="list" allowBlank="1" showInputMessage="1" showErrorMessage="1" error="You must enter Yes or No - you can choose from the drop-down or type in_x000a_" sqref="B16 B8:B9 B18:B20" xr:uid="{00000000-0002-0000-0000-000001000000}">
      <formula1>"Yes,No"</formula1>
    </dataValidation>
    <dataValidation type="list" allowBlank="1" showInputMessage="1" showErrorMessage="1" error="You must enter Yes or No - you can choose from the drop-down or type in_x000a_" sqref="B10" xr:uid="{00000000-0002-0000-0000-000002000000}">
      <formula1>"Yes,No,N/A"</formula1>
    </dataValidation>
    <dataValidation type="list" allowBlank="1" showInputMessage="1" showErrorMessage="1" error="You must enter Yes or No - you can choose from the drop-down or type in_x000a_" sqref="B15" xr:uid="{00000000-0002-0000-0000-000003000000}">
      <formula1>"Aeroplane,Balloon,Glider,Powered Sailplane,Sailplane,Rotorcraft"</formula1>
    </dataValidation>
  </dataValidations>
  <pageMargins left="0.75" right="0.75" top="1" bottom="1" header="0.5" footer="0.5"/>
  <pageSetup paperSize="9" scale="57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3" type="noConversion"/>
  <pageMargins left="0.75" right="0.75" top="1" bottom="1" header="0.5" footer="0.5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B7B4A447DF9B646B5937B71F36455A3" ma:contentTypeVersion="17" ma:contentTypeDescription="Create a new document." ma:contentTypeScope="" ma:versionID="3b1522130f212f4e23470713fef0ade2">
  <xsd:schema xmlns:xsd="http://www.w3.org/2001/XMLSchema" xmlns:xs="http://www.w3.org/2001/XMLSchema" xmlns:p="http://schemas.microsoft.com/office/2006/metadata/properties" xmlns:ns2="71726e86-7f31-4b76-a2a0-5e1f4a1e51ee" xmlns:ns3="67558813-edba-485d-b2e9-0103b519ddf3" xmlns:ns4="c0ff2518-7c22-4d2b-845d-d29296675fd6" targetNamespace="http://schemas.microsoft.com/office/2006/metadata/properties" ma:root="true" ma:fieldsID="8959454488250763462ac42685a75261" ns2:_="" ns3:_="" ns4:_="">
    <xsd:import namespace="71726e86-7f31-4b76-a2a0-5e1f4a1e51ee"/>
    <xsd:import namespace="67558813-edba-485d-b2e9-0103b519ddf3"/>
    <xsd:import namespace="c0ff2518-7c22-4d2b-845d-d29296675f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726e86-7f31-4b76-a2a0-5e1f4a1e51e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d2369ee-fea1-4918-bfbb-1ed708160e5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558813-edba-485d-b2e9-0103b519ddf3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ff2518-7c22-4d2b-845d-d29296675fd6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114c072a-95b5-48e6-8cbe-cc62b381e5ba}" ma:internalName="TaxCatchAll" ma:showField="CatchAllData" ma:web="c0ff2518-7c22-4d2b-845d-d29296675f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1726e86-7f31-4b76-a2a0-5e1f4a1e51ee">
      <Terms xmlns="http://schemas.microsoft.com/office/infopath/2007/PartnerControls"/>
    </lcf76f155ced4ddcb4097134ff3c332f>
    <TaxCatchAll xmlns="c0ff2518-7c22-4d2b-845d-d29296675fd6" xsi:nil="true"/>
  </documentManagement>
</p:properties>
</file>

<file path=customXml/itemProps1.xml><?xml version="1.0" encoding="utf-8"?>
<ds:datastoreItem xmlns:ds="http://schemas.openxmlformats.org/officeDocument/2006/customXml" ds:itemID="{6390EE52-9A1D-4237-BB6A-99E3245A344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726e86-7f31-4b76-a2a0-5e1f4a1e51ee"/>
    <ds:schemaRef ds:uri="67558813-edba-485d-b2e9-0103b519ddf3"/>
    <ds:schemaRef ds:uri="c0ff2518-7c22-4d2b-845d-d29296675fd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DCF743E-16E9-4CA4-ACAB-74732421CF2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2420AC2-1C74-4263-91C4-4EEABD047655}">
  <ds:schemaRefs>
    <ds:schemaRef ds:uri="http://purl.org/dc/elements/1.1/"/>
    <ds:schemaRef ds:uri="http://schemas.microsoft.com/office/2006/metadata/properties"/>
    <ds:schemaRef ds:uri="c0ff2518-7c22-4d2b-845d-d29296675fd6"/>
    <ds:schemaRef ds:uri="http://purl.org/dc/terms/"/>
    <ds:schemaRef ds:uri="71726e86-7f31-4b76-a2a0-5e1f4a1e51ee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67558813-edba-485d-b2e9-0103b519ddf3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IAA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hickeyg</dc:creator>
  <cp:lastModifiedBy>Nicholas BUTTERFIELD</cp:lastModifiedBy>
  <cp:lastPrinted>2007-10-08T10:48:32Z</cp:lastPrinted>
  <dcterms:created xsi:type="dcterms:W3CDTF">2006-01-04T15:31:39Z</dcterms:created>
  <dcterms:modified xsi:type="dcterms:W3CDTF">2025-01-22T10:17:30Z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0x0101009B7B4A447DF9B646B5937B71F36455A3</vt:lpwstr>
  </property>
</Properties>
</file>